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75" windowWidth="15195" windowHeight="838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<sst xmlns="http://schemas.openxmlformats.org/spreadsheetml/2006/main" count="180" uniqueCount="95">
  <si>
    <t xml:space="preserve">Ricavi </t>
  </si>
  <si>
    <t>Altri ricavi operativi</t>
  </si>
  <si>
    <t>Costi per servizi</t>
  </si>
  <si>
    <t>Costi del personale</t>
  </si>
  <si>
    <t>Altre spese operative</t>
  </si>
  <si>
    <t>Costi capitalizzati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</si>
  <si>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</si>
  <si>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</si>
  <si>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</si>
  <si>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</si>
  <si>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</si>
  <si>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</si>
  <si>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</si>
  <si>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</si>
  <si>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</si>
  <si>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</si>
  <si>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</si>
  <si>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</si>
  <si>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</si>
  <si>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</si>
  <si>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</si>
  <si>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</si>
  <si>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</si>
  <si>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</si>
  <si>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</si>
  <si>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</si>
  <si>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</si>
  <si>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</si>
  <si>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</si>
  <si>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</si>
  <si>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</si>
  <si>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</si>
  <si>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</si>
  <si>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</si>
  <si>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b</t>
  </si>
  <si>
    <t>c</t>
  </si>
  <si>
    <t>e</t>
  </si>
  <si>
    <t>Crediti finanziari non correnti</t>
  </si>
  <si>
    <t>(mln €)</t>
  </si>
  <si>
    <t>Rifiuti commercializzati</t>
  </si>
  <si>
    <t>Sottoprodotti impianti</t>
  </si>
  <si>
    <t>Attribuibile:</t>
  </si>
  <si>
    <t>Azionisti della Controllante</t>
  </si>
  <si>
    <t>Azionisti di minoranza</t>
  </si>
  <si>
    <t>Acquedotto</t>
  </si>
  <si>
    <t>Ammortamenti, accantonamenti e svalutazioni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</si>
  <si>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</si>
  <si>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</si>
  <si>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</si>
  <si>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</si>
  <si>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</si>
  <si>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</si>
  <si>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</si>
  <si>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</si>
  <si>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</si>
  <si>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</si>
  <si>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Indebitamento finanziario netto (esclusa opzione di vendita)</t>
  </si>
  <si>
    <t>30/06/2021</t>
  </si>
  <si>
    <t>g</t>
  </si>
  <si>
    <t>Mezzi equivalenti a disponibilità liquide</t>
  </si>
  <si>
    <r>
      <t>Liquidità</t>
    </r>
    <r>
      <rPr>
        <sz val="9"/>
        <color indexed="8"/>
        <rFont val="Arial"/>
        <family val="2"/>
      </rPr>
      <t xml:space="preserve"> (a+b+c)</t>
    </r>
  </si>
  <si>
    <t>Debito finanziario corrente</t>
  </si>
  <si>
    <t>Parte corrente del debito finanziario non corrente</t>
  </si>
  <si>
    <t>f</t>
  </si>
  <si>
    <r>
      <t>Indebitamento finanziario corrente</t>
    </r>
    <r>
      <rPr>
        <sz val="9"/>
        <color indexed="8"/>
        <rFont val="Arial"/>
        <family val="2"/>
      </rPr>
      <t xml:space="preserve"> (e+f)</t>
    </r>
  </si>
  <si>
    <t>h</t>
  </si>
  <si>
    <r>
      <t xml:space="preserve">Indebitamento finanziario corrente netto </t>
    </r>
    <r>
      <rPr>
        <sz val="9"/>
        <color indexed="8"/>
        <rFont val="Arial"/>
        <family val="2"/>
      </rPr>
      <t>(g-d)</t>
    </r>
  </si>
  <si>
    <t>Debito finanziario non corrente</t>
  </si>
  <si>
    <t>Strumenti di debito</t>
  </si>
  <si>
    <t>Debiti commerciali e altri debiti non correnti</t>
  </si>
  <si>
    <t>i</t>
  </si>
  <si>
    <t>j</t>
  </si>
  <si>
    <t>k</t>
  </si>
  <si>
    <t>l</t>
  </si>
  <si>
    <r>
      <t xml:space="preserve">Indebitamento finanziario non corrente </t>
    </r>
    <r>
      <rPr>
        <sz val="9"/>
        <color indexed="8"/>
        <rFont val="Arial"/>
        <family val="2"/>
      </rPr>
      <t>(i+j+l)</t>
    </r>
  </si>
  <si>
    <t>m</t>
  </si>
  <si>
    <r>
      <t xml:space="preserve">Totale indebitamento finanziario </t>
    </r>
    <r>
      <rPr>
        <sz val="9"/>
        <color indexed="8"/>
        <rFont val="Arial"/>
        <family val="2"/>
      </rPr>
      <t>(h+l)</t>
    </r>
  </si>
  <si>
    <t>Altre attività finanziarie correnti</t>
  </si>
  <si>
    <t xml:space="preserve"> </t>
  </si>
  <si>
    <t>30/06/2022</t>
  </si>
  <si>
    <t>31/12/2021</t>
  </si>
  <si>
    <t>Quota nominale - fair value opzione di vendita</t>
  </si>
  <si>
    <t>Quota dividendi futuri - fair value opzione di vendita</t>
  </si>
  <si>
    <t>Indebitamento finanziario netto (NetDebt)</t>
  </si>
  <si>
    <t>Indebitamento finanziario netto con opzione di vendita rettificata (NetDebt put option adj)</t>
  </si>
  <si>
    <t>Margine operativo lordo adjusted</t>
  </si>
  <si>
    <t>Margine operativo netto adjusted</t>
  </si>
  <si>
    <t>Gestione finanziaria</t>
  </si>
  <si>
    <t>Altri ricavi (costi) non operativi</t>
  </si>
  <si>
    <t>Risultato ante-imposte adjusted</t>
  </si>
  <si>
    <t>Imposte</t>
  </si>
  <si>
    <t>Risultato netto adjusted</t>
  </si>
  <si>
    <t>Risultato da special item</t>
  </si>
  <si>
    <t>Utile netto adjusted</t>
  </si>
  <si>
    <t xml:space="preserve">Materie prime e materiali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</si>
</sst>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mmm\-yyyy"/>
    <numFmt numFmtId="192" formatCode="0.0000"/>
    <numFmt numFmtId="193" formatCode="0.000"/>
    <numFmt numFmtId="194" formatCode="[$-410]dddd\ d\ mmmm\ yyyy"/>
    <numFmt numFmtId="195" formatCode="0.00000"/>
    <numFmt numFmtId="196" formatCode="\(#,##0.0\);\+#,##0.0"/>
    <numFmt numFmtId="197" formatCode="#,##0.0"/>
    <numFmt numFmtId="198" formatCode="#,##0.00;\(#,##0\)"/>
    <numFmt numFmtId="199" formatCode="0.0\ &quot;p.p&quot;"/>
    <numFmt numFmtId="200" formatCode="\+0.0\ &quot;p.p&quot;;\(0.0\)\ &quot;p.p.&quot;"/>
    <numFmt numFmtId="201" formatCode="#,##0.0;\(#,##0.0\)"/>
    <numFmt numFmtId="202" formatCode="#,##0.0;\(#,##0.0\);_-* &quot;-&quot;?;_-@_-"/>
    <numFmt numFmtId="203" formatCode="#,##0.0;\(#,##0.0\);\-"/>
    <numFmt numFmtId="204" formatCode="_-* #,##0.0\ _€_-;\-* #,##0.0\ _€_-;_-* &quot;-&quot;?\ _€_-;_-@_-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\ #,##0.0;\(#,##0.0\)"/>
    <numFmt numFmtId="210" formatCode="_-* #,##0.00\ _€_-;\-* #,##0.00\ _€_-;_-* &quot;-&quot;??\ _€_-;_-@_-"/>
    <numFmt numFmtId="211" formatCode="_-* #,##0.000_-;\-* #,##0.000_-;_-* &quot;-&quot;??_-;_-@_-"/>
    <numFmt numFmtId="212" formatCode="_-* #,##0.000\ _€_-;\-* #,##0.000\ _€_-;_-* &quot;-&quot;???\ _€_-;_-@_-"/>
    <numFmt numFmtId="213" formatCode="\+0.0%;\-0.0%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48" fillId="33" borderId="10" xfId="47" applyFont="1" applyFill="1" applyBorder="1" applyAlignment="1" applyProtection="1">
      <alignment horizontal="left" vertical="center"/>
      <protection hidden="1"/>
    </xf>
    <xf numFmtId="178" fontId="49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6" fontId="5" fillId="35" borderId="0" xfId="5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37" fontId="6" fillId="35" borderId="11" xfId="47" applyFont="1" applyFill="1" applyBorder="1" applyAlignment="1" applyProtection="1">
      <alignment vertical="center" wrapText="1"/>
      <protection hidden="1"/>
    </xf>
    <xf numFmtId="201" fontId="9" fillId="35" borderId="0" xfId="47" applyNumberFormat="1" applyFont="1" applyFill="1" applyBorder="1" applyAlignment="1" applyProtection="1">
      <alignment vertical="center"/>
      <protection locked="0"/>
    </xf>
    <xf numFmtId="201" fontId="5" fillId="35" borderId="0" xfId="47" applyNumberFormat="1" applyFont="1" applyFill="1" applyBorder="1" applyAlignment="1" applyProtection="1">
      <alignment vertical="center"/>
      <protection locked="0"/>
    </xf>
    <xf numFmtId="201" fontId="6" fillId="35" borderId="0" xfId="47" applyNumberFormat="1" applyFont="1" applyFill="1" applyAlignment="1" applyProtection="1">
      <alignment vertical="center"/>
      <protection hidden="1"/>
    </xf>
    <xf numFmtId="201" fontId="9" fillId="35" borderId="12" xfId="47" applyNumberFormat="1" applyFont="1" applyFill="1" applyBorder="1" applyAlignment="1" applyProtection="1">
      <alignment vertical="center"/>
      <protection locked="0"/>
    </xf>
    <xf numFmtId="201" fontId="5" fillId="35" borderId="0" xfId="0" applyNumberFormat="1" applyFont="1" applyFill="1" applyAlignment="1">
      <alignment vertical="center"/>
    </xf>
    <xf numFmtId="201" fontId="6" fillId="35" borderId="0" xfId="47" applyNumberFormat="1" applyFont="1" applyFill="1" applyAlignment="1" applyProtection="1">
      <alignment horizontal="right" vertical="center"/>
      <protection hidden="1"/>
    </xf>
    <xf numFmtId="201" fontId="10" fillId="35" borderId="0" xfId="0" applyNumberFormat="1" applyFont="1" applyFill="1" applyAlignment="1">
      <alignment vertical="center"/>
    </xf>
    <xf numFmtId="201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37" fontId="6" fillId="35" borderId="0" xfId="47" applyFont="1" applyFill="1" applyAlignment="1" applyProtection="1">
      <alignment horizontal="left"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48" fillId="33" borderId="13" xfId="47" applyFont="1" applyFill="1" applyBorder="1" applyAlignment="1" applyProtection="1">
      <alignment horizontal="left" vertical="center"/>
      <protection hidden="1"/>
    </xf>
    <xf numFmtId="37" fontId="48" fillId="33" borderId="11" xfId="47" applyFont="1" applyFill="1" applyBorder="1" applyAlignment="1" applyProtection="1">
      <alignment horizontal="left" vertical="center"/>
      <protection hidden="1"/>
    </xf>
    <xf numFmtId="178" fontId="49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6" fontId="3" fillId="35" borderId="0" xfId="50" applyNumberFormat="1" applyFont="1" applyFill="1" applyBorder="1" applyAlignment="1">
      <alignment vertical="center" wrapText="1"/>
    </xf>
    <xf numFmtId="188" fontId="8" fillId="35" borderId="0" xfId="0" applyNumberFormat="1" applyFont="1" applyFill="1" applyBorder="1" applyAlignment="1">
      <alignment vertical="center" wrapText="1"/>
    </xf>
    <xf numFmtId="187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8" fontId="6" fillId="35" borderId="0" xfId="0" applyNumberFormat="1" applyFont="1" applyFill="1" applyBorder="1" applyAlignment="1">
      <alignment vertical="center" wrapText="1"/>
    </xf>
    <xf numFmtId="187" fontId="4" fillId="35" borderId="0" xfId="50" applyNumberFormat="1" applyFont="1" applyFill="1" applyBorder="1" applyAlignment="1">
      <alignment vertical="center" wrapText="1"/>
    </xf>
    <xf numFmtId="196" fontId="6" fillId="35" borderId="0" xfId="0" applyNumberFormat="1" applyFont="1" applyFill="1" applyBorder="1" applyAlignment="1">
      <alignment vertical="center" wrapText="1"/>
    </xf>
    <xf numFmtId="187" fontId="6" fillId="35" borderId="15" xfId="50" applyNumberFormat="1" applyFont="1" applyFill="1" applyBorder="1" applyAlignment="1">
      <alignment vertical="center" wrapText="1"/>
    </xf>
    <xf numFmtId="190" fontId="6" fillId="35" borderId="0" xfId="44" applyNumberFormat="1" applyFont="1" applyFill="1" applyBorder="1" applyAlignment="1">
      <alignment vertical="center" wrapText="1"/>
    </xf>
    <xf numFmtId="186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9" fontId="9" fillId="35" borderId="12" xfId="0" applyNumberFormat="1" applyFont="1" applyFill="1" applyBorder="1" applyAlignment="1">
      <alignment vertical="center"/>
    </xf>
    <xf numFmtId="186" fontId="3" fillId="35" borderId="12" xfId="50" applyNumberFormat="1" applyFont="1" applyFill="1" applyBorder="1" applyAlignment="1">
      <alignment vertical="center" wrapText="1"/>
    </xf>
    <xf numFmtId="188" fontId="8" fillId="35" borderId="12" xfId="0" applyNumberFormat="1" applyFont="1" applyFill="1" applyBorder="1" applyAlignment="1">
      <alignment vertical="center" wrapText="1"/>
    </xf>
    <xf numFmtId="187" fontId="8" fillId="35" borderId="17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8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84" fontId="4" fillId="35" borderId="0" xfId="44" applyNumberFormat="1" applyFont="1" applyFill="1" applyBorder="1" applyAlignment="1">
      <alignment vertical="center" wrapText="1"/>
    </xf>
    <xf numFmtId="187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9" fontId="5" fillId="35" borderId="11" xfId="0" applyNumberFormat="1" applyFont="1" applyFill="1" applyBorder="1" applyAlignment="1">
      <alignment vertical="center"/>
    </xf>
    <xf numFmtId="188" fontId="6" fillId="35" borderId="11" xfId="44" applyNumberFormat="1" applyFont="1" applyFill="1" applyBorder="1" applyAlignment="1">
      <alignment vertical="center" wrapText="1"/>
    </xf>
    <xf numFmtId="187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9" fontId="5" fillId="35" borderId="0" xfId="0" applyNumberFormat="1" applyFont="1" applyFill="1" applyAlignment="1">
      <alignment vertical="center"/>
    </xf>
    <xf numFmtId="186" fontId="6" fillId="35" borderId="11" xfId="50" applyNumberFormat="1" applyFont="1" applyFill="1" applyBorder="1" applyAlignment="1">
      <alignment vertical="center" wrapText="1"/>
    </xf>
    <xf numFmtId="200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8" fillId="36" borderId="16" xfId="0" applyFont="1" applyFill="1" applyBorder="1" applyAlignment="1">
      <alignment horizontal="center" vertical="center" wrapText="1"/>
    </xf>
    <xf numFmtId="15" fontId="48" fillId="36" borderId="12" xfId="0" applyNumberFormat="1" applyFont="1" applyFill="1" applyBorder="1" applyAlignment="1">
      <alignment horizontal="right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0" fontId="48" fillId="36" borderId="12" xfId="0" applyFont="1" applyFill="1" applyBorder="1" applyAlignment="1">
      <alignment horizontal="right" vertical="center" wrapText="1"/>
    </xf>
    <xf numFmtId="15" fontId="48" fillId="36" borderId="17" xfId="0" applyNumberFormat="1" applyFont="1" applyFill="1" applyBorder="1" applyAlignment="1">
      <alignment horizontal="right" vertical="center" wrapText="1"/>
    </xf>
    <xf numFmtId="0" fontId="48" fillId="36" borderId="17" xfId="0" applyFont="1" applyFill="1" applyBorder="1" applyAlignment="1">
      <alignment horizontal="right" vertical="center" wrapText="1"/>
    </xf>
    <xf numFmtId="0" fontId="50" fillId="36" borderId="16" xfId="0" applyFont="1" applyFill="1" applyBorder="1" applyAlignment="1">
      <alignment horizontal="center" vertical="center" wrapText="1"/>
    </xf>
    <xf numFmtId="187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9" fontId="8" fillId="35" borderId="0" xfId="0" applyNumberFormat="1" applyFont="1" applyFill="1" applyBorder="1" applyAlignment="1">
      <alignment vertical="center" wrapText="1"/>
    </xf>
    <xf numFmtId="189" fontId="8" fillId="35" borderId="12" xfId="0" applyNumberFormat="1" applyFont="1" applyFill="1" applyBorder="1" applyAlignment="1">
      <alignment vertical="center" wrapText="1"/>
    </xf>
    <xf numFmtId="188" fontId="6" fillId="35" borderId="11" xfId="0" applyNumberFormat="1" applyFont="1" applyFill="1" applyBorder="1" applyAlignment="1">
      <alignment vertical="center" wrapText="1"/>
    </xf>
    <xf numFmtId="186" fontId="5" fillId="35" borderId="0" xfId="0" applyNumberFormat="1" applyFont="1" applyFill="1" applyAlignment="1">
      <alignment vertical="center"/>
    </xf>
    <xf numFmtId="0" fontId="50" fillId="37" borderId="16" xfId="0" applyFont="1" applyFill="1" applyBorder="1" applyAlignment="1">
      <alignment horizontal="center" vertical="center" wrapText="1"/>
    </xf>
    <xf numFmtId="15" fontId="48" fillId="37" borderId="12" xfId="0" applyNumberFormat="1" applyFont="1" applyFill="1" applyBorder="1" applyAlignment="1">
      <alignment horizontal="right" vertical="center" wrapText="1"/>
    </xf>
    <xf numFmtId="0" fontId="48" fillId="37" borderId="12" xfId="0" applyFont="1" applyFill="1" applyBorder="1" applyAlignment="1">
      <alignment horizontal="right" vertical="center" wrapText="1"/>
    </xf>
    <xf numFmtId="0" fontId="48" fillId="37" borderId="17" xfId="0" applyFont="1" applyFill="1" applyBorder="1" applyAlignment="1">
      <alignment horizontal="right" vertical="center" wrapText="1"/>
    </xf>
    <xf numFmtId="0" fontId="48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15" fontId="48" fillId="37" borderId="17" xfId="0" applyNumberFormat="1" applyFont="1" applyFill="1" applyBorder="1" applyAlignment="1">
      <alignment horizontal="right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8" fillId="33" borderId="16" xfId="0" applyFont="1" applyFill="1" applyBorder="1" applyAlignment="1">
      <alignment horizontal="center" vertical="center" wrapText="1"/>
    </xf>
    <xf numFmtId="15" fontId="48" fillId="33" borderId="12" xfId="0" applyNumberFormat="1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right" vertical="center" wrapText="1"/>
    </xf>
    <xf numFmtId="15" fontId="48" fillId="33" borderId="17" xfId="0" applyNumberFormat="1" applyFont="1" applyFill="1" applyBorder="1" applyAlignment="1">
      <alignment horizontal="right" vertical="center" wrapText="1"/>
    </xf>
    <xf numFmtId="0" fontId="48" fillId="33" borderId="17" xfId="0" applyFont="1" applyFill="1" applyBorder="1" applyAlignment="1">
      <alignment horizontal="righ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9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84" fontId="8" fillId="35" borderId="12" xfId="44" applyNumberFormat="1" applyFont="1" applyFill="1" applyBorder="1" applyAlignment="1">
      <alignment vertical="center" wrapText="1"/>
    </xf>
    <xf numFmtId="184" fontId="8" fillId="35" borderId="0" xfId="44" applyNumberFormat="1" applyFont="1" applyFill="1" applyBorder="1" applyAlignment="1">
      <alignment vertical="center" wrapText="1"/>
    </xf>
    <xf numFmtId="0" fontId="48" fillId="38" borderId="16" xfId="0" applyFont="1" applyFill="1" applyBorder="1" applyAlignment="1">
      <alignment horizontal="center" vertical="center" wrapText="1"/>
    </xf>
    <xf numFmtId="15" fontId="48" fillId="38" borderId="12" xfId="0" applyNumberFormat="1" applyFont="1" applyFill="1" applyBorder="1" applyAlignment="1">
      <alignment horizontal="right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0" fontId="48" fillId="38" borderId="12" xfId="0" applyFont="1" applyFill="1" applyBorder="1" applyAlignment="1">
      <alignment horizontal="right" vertical="center" wrapText="1"/>
    </xf>
    <xf numFmtId="15" fontId="48" fillId="38" borderId="17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0" fontId="48" fillId="38" borderId="17" xfId="0" applyFont="1" applyFill="1" applyBorder="1" applyAlignment="1">
      <alignment horizontal="right" vertical="center" wrapText="1"/>
    </xf>
    <xf numFmtId="0" fontId="50" fillId="38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0" fontId="48" fillId="39" borderId="16" xfId="0" applyFont="1" applyFill="1" applyBorder="1" applyAlignment="1">
      <alignment horizontal="center" vertical="center" wrapText="1"/>
    </xf>
    <xf numFmtId="15" fontId="48" fillId="39" borderId="12" xfId="0" applyNumberFormat="1" applyFont="1" applyFill="1" applyBorder="1" applyAlignment="1">
      <alignment horizontal="right" vertical="center" wrapText="1"/>
    </xf>
    <xf numFmtId="0" fontId="48" fillId="39" borderId="12" xfId="0" applyFont="1" applyFill="1" applyBorder="1" applyAlignment="1">
      <alignment horizontal="right" vertical="center" wrapText="1"/>
    </xf>
    <xf numFmtId="15" fontId="48" fillId="39" borderId="17" xfId="0" applyNumberFormat="1" applyFont="1" applyFill="1" applyBorder="1" applyAlignment="1">
      <alignment horizontal="right" vertical="center" wrapText="1"/>
    </xf>
    <xf numFmtId="0" fontId="48" fillId="39" borderId="17" xfId="0" applyFont="1" applyFill="1" applyBorder="1" applyAlignment="1">
      <alignment horizontal="right" vertical="center" wrapText="1"/>
    </xf>
    <xf numFmtId="0" fontId="50" fillId="39" borderId="16" xfId="0" applyFont="1" applyFill="1" applyBorder="1" applyAlignment="1">
      <alignment horizontal="center" vertical="center" wrapText="1"/>
    </xf>
    <xf numFmtId="178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90" fontId="6" fillId="35" borderId="11" xfId="44" applyNumberFormat="1" applyFont="1" applyFill="1" applyBorder="1" applyAlignment="1">
      <alignment vertical="center" wrapText="1"/>
    </xf>
    <xf numFmtId="190" fontId="8" fillId="35" borderId="0" xfId="0" applyNumberFormat="1" applyFont="1" applyFill="1" applyBorder="1" applyAlignment="1">
      <alignment vertical="center" wrapText="1"/>
    </xf>
    <xf numFmtId="190" fontId="5" fillId="35" borderId="0" xfId="0" applyNumberFormat="1" applyFont="1" applyFill="1" applyAlignment="1">
      <alignment vertical="center"/>
    </xf>
    <xf numFmtId="209" fontId="6" fillId="35" borderId="0" xfId="44" applyNumberFormat="1" applyFont="1" applyFill="1" applyAlignment="1" applyProtection="1">
      <alignment horizontal="right" vertical="center"/>
      <protection hidden="1"/>
    </xf>
    <xf numFmtId="209" fontId="9" fillId="35" borderId="12" xfId="44" applyNumberFormat="1" applyFont="1" applyFill="1" applyBorder="1" applyAlignment="1" applyProtection="1">
      <alignment vertical="center"/>
      <protection locked="0"/>
    </xf>
    <xf numFmtId="209" fontId="8" fillId="35" borderId="12" xfId="44" applyNumberFormat="1" applyFont="1" applyFill="1" applyBorder="1" applyAlignment="1" applyProtection="1">
      <alignment horizontal="right" vertical="center"/>
      <protection hidden="1"/>
    </xf>
    <xf numFmtId="209" fontId="5" fillId="35" borderId="0" xfId="44" applyNumberFormat="1" applyFont="1" applyFill="1" applyBorder="1" applyAlignment="1" applyProtection="1">
      <alignment vertical="center"/>
      <protection locked="0"/>
    </xf>
    <xf numFmtId="209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0" xfId="0" applyFont="1" applyFill="1" applyBorder="1" applyAlignment="1">
      <alignment vertical="center"/>
    </xf>
    <xf numFmtId="37" fontId="8" fillId="35" borderId="0" xfId="47" applyFont="1" applyFill="1" applyBorder="1" applyAlignment="1" applyProtection="1">
      <alignment vertical="center"/>
      <protection hidden="1"/>
    </xf>
    <xf numFmtId="209" fontId="9" fillId="35" borderId="0" xfId="44" applyNumberFormat="1" applyFont="1" applyFill="1" applyBorder="1" applyAlignment="1" applyProtection="1">
      <alignment vertical="center"/>
      <protection locked="0"/>
    </xf>
    <xf numFmtId="211" fontId="2" fillId="35" borderId="0" xfId="44" applyNumberFormat="1" applyFont="1" applyFill="1" applyBorder="1" applyAlignment="1">
      <alignment/>
    </xf>
    <xf numFmtId="209" fontId="5" fillId="35" borderId="0" xfId="0" applyNumberFormat="1" applyFont="1" applyFill="1" applyAlignment="1">
      <alignment vertical="center"/>
    </xf>
    <xf numFmtId="37" fontId="6" fillId="35" borderId="12" xfId="47" applyFont="1" applyFill="1" applyBorder="1" applyAlignment="1" applyProtection="1">
      <alignment vertical="center"/>
      <protection hidden="1"/>
    </xf>
    <xf numFmtId="209" fontId="6" fillId="35" borderId="12" xfId="44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49" fontId="7" fillId="35" borderId="0" xfId="0" applyNumberFormat="1" applyFont="1" applyFill="1" applyAlignment="1">
      <alignment horizontal="left" vertical="center"/>
    </xf>
    <xf numFmtId="201" fontId="9" fillId="35" borderId="0" xfId="47" applyNumberFormat="1" applyFont="1" applyFill="1" applyBorder="1" applyAlignment="1" applyProtection="1">
      <alignment horizontal="right" vertical="center"/>
      <protection locked="0"/>
    </xf>
    <xf numFmtId="201" fontId="5" fillId="35" borderId="0" xfId="47" applyNumberFormat="1" applyFont="1" applyFill="1" applyBorder="1" applyAlignment="1" applyProtection="1">
      <alignment horizontal="right" vertical="center"/>
      <protection locked="0"/>
    </xf>
    <xf numFmtId="37" fontId="6" fillId="35" borderId="0" xfId="47" applyFont="1" applyFill="1" applyBorder="1" applyAlignment="1" applyProtection="1">
      <alignment horizontal="left" vertical="center" wrapText="1"/>
      <protection hidden="1"/>
    </xf>
    <xf numFmtId="178" fontId="7" fillId="35" borderId="0" xfId="47" applyNumberFormat="1" applyFont="1" applyFill="1" applyBorder="1" applyAlignment="1" applyProtection="1" quotePrefix="1">
      <alignment horizontal="right" vertical="center" wrapText="1"/>
      <protection/>
    </xf>
    <xf numFmtId="201" fontId="9" fillId="35" borderId="12" xfId="47" applyNumberFormat="1" applyFont="1" applyFill="1" applyBorder="1" applyAlignment="1" applyProtection="1">
      <alignment vertical="center"/>
      <protection/>
    </xf>
    <xf numFmtId="201" fontId="5" fillId="35" borderId="0" xfId="47" applyNumberFormat="1" applyFont="1" applyFill="1" applyBorder="1" applyAlignment="1" applyProtection="1" quotePrefix="1">
      <alignment horizontal="right" vertical="center"/>
      <protection locked="0"/>
    </xf>
    <xf numFmtId="201" fontId="5" fillId="35" borderId="0" xfId="0" applyNumberFormat="1" applyFont="1" applyFill="1" applyAlignment="1" quotePrefix="1">
      <alignment horizontal="right" vertical="center"/>
    </xf>
    <xf numFmtId="0" fontId="9" fillId="35" borderId="12" xfId="47" applyNumberFormat="1" applyFont="1" applyFill="1" applyBorder="1" applyAlignment="1" applyProtection="1">
      <alignment vertical="center"/>
      <protection/>
    </xf>
    <xf numFmtId="201" fontId="5" fillId="35" borderId="0" xfId="47" applyNumberFormat="1" applyFont="1" applyFill="1" applyBorder="1" applyAlignment="1" applyProtection="1">
      <alignment vertical="center"/>
      <protection/>
    </xf>
    <xf numFmtId="209" fontId="9" fillId="35" borderId="12" xfId="44" applyNumberFormat="1" applyFont="1" applyFill="1" applyBorder="1" applyAlignment="1" applyProtection="1">
      <alignment vertical="center"/>
      <protection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19050</xdr:rowOff>
    </xdr:from>
    <xdr:to>
      <xdr:col>0</xdr:col>
      <xdr:colOff>1171575</xdr:colOff>
      <xdr:row>1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9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6</v>
      </c>
      <c r="C3" s="2"/>
      <c r="D3" s="2"/>
    </row>
    <row r="4" spans="2:4" ht="12">
      <c r="B4" s="3" t="s">
        <v>46</v>
      </c>
      <c r="C4" s="110" t="s">
        <v>79</v>
      </c>
      <c r="D4" s="110" t="s">
        <v>57</v>
      </c>
    </row>
    <row r="5" spans="2:4" ht="12">
      <c r="B5" s="131"/>
      <c r="C5" s="132"/>
      <c r="D5" s="132"/>
    </row>
    <row r="6" spans="2:4" ht="12">
      <c r="B6" s="5" t="s">
        <v>0</v>
      </c>
      <c r="C6" s="129">
        <v>8896</v>
      </c>
      <c r="D6" s="11">
        <v>4179.7</v>
      </c>
    </row>
    <row r="7" spans="2:4" ht="12">
      <c r="B7" s="6" t="s">
        <v>1</v>
      </c>
      <c r="C7" s="130">
        <v>219.4</v>
      </c>
      <c r="D7" s="12">
        <v>140.2</v>
      </c>
    </row>
    <row r="8" spans="2:4" ht="13.5" customHeight="1">
      <c r="B8" s="6" t="s">
        <v>94</v>
      </c>
      <c r="C8" s="16">
        <v>-7062.2</v>
      </c>
      <c r="D8" s="13">
        <v>-2135.5</v>
      </c>
    </row>
    <row r="9" spans="2:4" ht="12">
      <c r="B9" s="6" t="s">
        <v>2</v>
      </c>
      <c r="C9" s="130">
        <v>-1105.2</v>
      </c>
      <c r="D9" s="12">
        <v>-1260.1</v>
      </c>
    </row>
    <row r="10" spans="2:10" ht="12">
      <c r="B10" s="6" t="s">
        <v>3</v>
      </c>
      <c r="C10" s="130">
        <v>-308.7</v>
      </c>
      <c r="D10" s="12">
        <v>-301.8</v>
      </c>
      <c r="J10" s="7"/>
    </row>
    <row r="11" spans="2:4" ht="12">
      <c r="B11" s="6" t="s">
        <v>4</v>
      </c>
      <c r="C11" s="130">
        <v>-39.3</v>
      </c>
      <c r="D11" s="12">
        <v>-37.9</v>
      </c>
    </row>
    <row r="12" spans="2:4" ht="12">
      <c r="B12" s="6" t="s">
        <v>5</v>
      </c>
      <c r="C12" s="130">
        <v>31.2</v>
      </c>
      <c r="D12" s="12">
        <v>26.3</v>
      </c>
    </row>
    <row r="13" spans="2:4" ht="12">
      <c r="B13" s="8" t="s">
        <v>85</v>
      </c>
      <c r="C13" s="133">
        <f>SUM(C6:C12)</f>
        <v>631.1999999999998</v>
      </c>
      <c r="D13" s="133">
        <f>SUM(D6:D12)</f>
        <v>610.8999999999997</v>
      </c>
    </row>
    <row r="14" spans="2:4" ht="12">
      <c r="B14" s="6"/>
      <c r="C14" s="12"/>
      <c r="D14" s="12"/>
    </row>
    <row r="15" spans="2:4" ht="12">
      <c r="B15" s="6" t="s">
        <v>45</v>
      </c>
      <c r="C15" s="12">
        <v>-296.3</v>
      </c>
      <c r="D15" s="12">
        <v>-274.3</v>
      </c>
    </row>
    <row r="16" spans="2:4" ht="12">
      <c r="B16" s="8" t="s">
        <v>86</v>
      </c>
      <c r="C16" s="133">
        <f>C13+C15</f>
        <v>334.8999999999998</v>
      </c>
      <c r="D16" s="133">
        <f>D13+D15</f>
        <v>336.59999999999974</v>
      </c>
    </row>
    <row r="17" spans="2:4" ht="12">
      <c r="B17" s="5"/>
      <c r="C17" s="12"/>
      <c r="D17" s="12"/>
    </row>
    <row r="18" spans="2:4" ht="12">
      <c r="B18" s="127" t="s">
        <v>87</v>
      </c>
      <c r="C18" s="130">
        <v>-50.9</v>
      </c>
      <c r="D18" s="12">
        <v>-55.1</v>
      </c>
    </row>
    <row r="19" spans="2:4" ht="12">
      <c r="B19" s="127" t="s">
        <v>88</v>
      </c>
      <c r="C19" s="134">
        <v>0</v>
      </c>
      <c r="D19" s="12">
        <v>0</v>
      </c>
    </row>
    <row r="20" spans="2:4" ht="12">
      <c r="B20" s="8" t="s">
        <v>89</v>
      </c>
      <c r="C20" s="133">
        <f>C16+C18</f>
        <v>283.99999999999983</v>
      </c>
      <c r="D20" s="133">
        <f>D16+D18</f>
        <v>281.4999999999997</v>
      </c>
    </row>
    <row r="21" spans="2:4" ht="12">
      <c r="B21" s="5"/>
      <c r="C21" s="12"/>
      <c r="D21" s="12"/>
    </row>
    <row r="22" spans="2:4" ht="12">
      <c r="B22" s="126" t="s">
        <v>90</v>
      </c>
      <c r="C22" s="12">
        <v>-82.3</v>
      </c>
      <c r="D22" s="12">
        <v>-75.1</v>
      </c>
    </row>
    <row r="23" spans="2:6" ht="12">
      <c r="B23" s="8" t="s">
        <v>91</v>
      </c>
      <c r="C23" s="133">
        <f>C20+C22</f>
        <v>201.69999999999982</v>
      </c>
      <c r="D23" s="133">
        <f>D20+D22</f>
        <v>206.39999999999972</v>
      </c>
      <c r="F23" s="15"/>
    </row>
    <row r="24" spans="2:6" ht="12">
      <c r="B24" s="9"/>
      <c r="C24" s="11"/>
      <c r="D24" s="11"/>
      <c r="F24" s="15"/>
    </row>
    <row r="25" spans="2:6" ht="12">
      <c r="B25" s="126" t="s">
        <v>92</v>
      </c>
      <c r="C25" s="135">
        <v>0</v>
      </c>
      <c r="D25" s="15">
        <v>24.7</v>
      </c>
      <c r="F25" s="15"/>
    </row>
    <row r="26" spans="2:4" ht="12">
      <c r="B26" s="8" t="s">
        <v>93</v>
      </c>
      <c r="C26" s="14">
        <f>C23</f>
        <v>201.69999999999982</v>
      </c>
      <c r="D26" s="136">
        <f>+D23+D25</f>
        <v>231.0999999999997</v>
      </c>
    </row>
    <row r="27" spans="2:4" ht="7.5" customHeight="1">
      <c r="B27" s="9"/>
      <c r="C27" s="11"/>
      <c r="D27" s="11"/>
    </row>
    <row r="28" spans="2:4" ht="12">
      <c r="B28" s="128" t="s">
        <v>41</v>
      </c>
      <c r="C28" s="17"/>
      <c r="D28" s="17"/>
    </row>
    <row r="29" spans="2:4" ht="12">
      <c r="B29" s="6" t="s">
        <v>42</v>
      </c>
      <c r="C29" s="137">
        <f>C26-C30</f>
        <v>183.2999999999998</v>
      </c>
      <c r="D29" s="137">
        <f>D26-D30</f>
        <v>210.99999999999972</v>
      </c>
    </row>
    <row r="30" spans="2:4" ht="12">
      <c r="B30" s="10" t="s">
        <v>43</v>
      </c>
      <c r="C30" s="18">
        <v>18.4</v>
      </c>
      <c r="D30" s="18">
        <v>20.1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:D28 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28"/>
      <c r="B5" s="29" t="s">
        <v>47</v>
      </c>
      <c r="C5" s="30" t="s">
        <v>79</v>
      </c>
      <c r="D5" s="30" t="s">
        <v>80</v>
      </c>
    </row>
    <row r="6" spans="2:4" ht="12">
      <c r="B6" s="20"/>
      <c r="C6" s="114"/>
      <c r="D6" s="114"/>
    </row>
    <row r="7" spans="1:4" ht="12">
      <c r="A7" s="4" t="s">
        <v>32</v>
      </c>
      <c r="B7" s="20" t="s">
        <v>33</v>
      </c>
      <c r="C7" s="114">
        <v>872.6</v>
      </c>
      <c r="D7" s="114">
        <v>885.6</v>
      </c>
    </row>
    <row r="8" spans="1:4" ht="12">
      <c r="A8" s="4" t="s">
        <v>34</v>
      </c>
      <c r="B8" s="20" t="s">
        <v>59</v>
      </c>
      <c r="C8" s="122">
        <v>0</v>
      </c>
      <c r="D8" s="122">
        <v>0</v>
      </c>
    </row>
    <row r="9" spans="1:4" ht="12">
      <c r="A9" s="4" t="s">
        <v>35</v>
      </c>
      <c r="B9" s="20" t="s">
        <v>77</v>
      </c>
      <c r="C9" s="114">
        <v>32.2</v>
      </c>
      <c r="D9" s="114">
        <v>29.3</v>
      </c>
    </row>
    <row r="10" spans="1:4" s="26" customFormat="1" ht="12">
      <c r="A10" s="25" t="s">
        <v>34</v>
      </c>
      <c r="B10" s="19" t="s">
        <v>60</v>
      </c>
      <c r="C10" s="22">
        <f>C7+C8+C9</f>
        <v>904.8000000000001</v>
      </c>
      <c r="D10" s="22">
        <f>D7+D8+D9</f>
        <v>914.9</v>
      </c>
    </row>
    <row r="11" spans="2:4" ht="12">
      <c r="B11" s="20"/>
      <c r="C11" s="21"/>
      <c r="D11" s="21"/>
    </row>
    <row r="12" spans="1:4" ht="12">
      <c r="A12" s="4" t="s">
        <v>36</v>
      </c>
      <c r="B12" s="20" t="s">
        <v>61</v>
      </c>
      <c r="C12" s="114">
        <v>-401.5</v>
      </c>
      <c r="D12" s="114">
        <v>-443.6</v>
      </c>
    </row>
    <row r="13" spans="1:4" ht="12">
      <c r="A13" s="4" t="s">
        <v>63</v>
      </c>
      <c r="B13" s="20" t="s">
        <v>62</v>
      </c>
      <c r="C13" s="114">
        <v>-100.6</v>
      </c>
      <c r="D13" s="114">
        <v>-99.5</v>
      </c>
    </row>
    <row r="14" spans="1:4" ht="12">
      <c r="A14" s="25" t="s">
        <v>58</v>
      </c>
      <c r="B14" s="19" t="s">
        <v>64</v>
      </c>
      <c r="C14" s="138">
        <f>+C12+C13</f>
        <v>-502.1</v>
      </c>
      <c r="D14" s="138">
        <f>+D12+D13</f>
        <v>-543.1</v>
      </c>
    </row>
    <row r="15" spans="2:4" ht="12">
      <c r="B15" s="20"/>
      <c r="C15" s="114"/>
      <c r="D15" s="114"/>
    </row>
    <row r="16" spans="1:4" ht="12">
      <c r="A16" s="25" t="s">
        <v>65</v>
      </c>
      <c r="B16" s="19" t="s">
        <v>66</v>
      </c>
      <c r="C16" s="116">
        <f>+C10+C14</f>
        <v>402.70000000000005</v>
      </c>
      <c r="D16" s="116">
        <f>+D10+D14</f>
        <v>371.79999999999995</v>
      </c>
    </row>
    <row r="17" spans="2:4" ht="12">
      <c r="B17" s="23"/>
      <c r="C17" s="114"/>
      <c r="D17" s="114"/>
    </row>
    <row r="18" spans="1:4" ht="12">
      <c r="A18" s="4" t="s">
        <v>70</v>
      </c>
      <c r="B18" s="20" t="s">
        <v>67</v>
      </c>
      <c r="C18" s="117">
        <v>-439.6</v>
      </c>
      <c r="D18" s="117">
        <v>-461</v>
      </c>
    </row>
    <row r="19" spans="1:4" ht="12">
      <c r="A19" s="4" t="s">
        <v>71</v>
      </c>
      <c r="B19" s="20" t="s">
        <v>68</v>
      </c>
      <c r="C19" s="117">
        <v>-3180.7</v>
      </c>
      <c r="D19" s="117">
        <v>-2702</v>
      </c>
    </row>
    <row r="20" spans="1:4" ht="12">
      <c r="A20" s="4" t="s">
        <v>72</v>
      </c>
      <c r="B20" s="24" t="s">
        <v>69</v>
      </c>
      <c r="C20" s="122">
        <v>0</v>
      </c>
      <c r="D20" s="122">
        <v>0</v>
      </c>
    </row>
    <row r="21" spans="1:4" ht="12">
      <c r="A21" s="25" t="s">
        <v>73</v>
      </c>
      <c r="B21" s="19" t="s">
        <v>74</v>
      </c>
      <c r="C21" s="115">
        <f>SUM(C18:C20)</f>
        <v>-3620.2999999999997</v>
      </c>
      <c r="D21" s="115">
        <f>SUM(D18:D20)</f>
        <v>-3163</v>
      </c>
    </row>
    <row r="22" spans="1:4" ht="12">
      <c r="A22" s="119"/>
      <c r="B22" s="120"/>
      <c r="C22" s="121"/>
      <c r="D22" s="121"/>
    </row>
    <row r="23" spans="1:4" ht="12">
      <c r="A23" s="25" t="s">
        <v>75</v>
      </c>
      <c r="B23" s="19" t="s">
        <v>76</v>
      </c>
      <c r="C23" s="116">
        <f>+C16+C21</f>
        <v>-3217.5999999999995</v>
      </c>
      <c r="D23" s="116">
        <f>+D21+D16</f>
        <v>-2791.2</v>
      </c>
    </row>
    <row r="24" spans="1:4" ht="12">
      <c r="A24" s="119"/>
      <c r="B24" s="120"/>
      <c r="C24" s="116"/>
      <c r="D24" s="116"/>
    </row>
    <row r="25" spans="1:4" ht="12">
      <c r="A25" s="25"/>
      <c r="B25" s="124" t="s">
        <v>37</v>
      </c>
      <c r="C25" s="125">
        <v>135</v>
      </c>
      <c r="D25" s="125">
        <v>142.7</v>
      </c>
    </row>
    <row r="26" spans="2:4" ht="12">
      <c r="B26" s="24"/>
      <c r="C26" s="115"/>
      <c r="D26" s="115"/>
    </row>
    <row r="27" spans="1:4" ht="12">
      <c r="A27" s="25"/>
      <c r="B27" s="19" t="s">
        <v>56</v>
      </c>
      <c r="C27" s="138">
        <f>C23+C25</f>
        <v>-3082.5999999999995</v>
      </c>
      <c r="D27" s="115">
        <f>D23+D25</f>
        <v>-2648.5</v>
      </c>
    </row>
    <row r="28" spans="2:4" ht="12">
      <c r="B28" s="24"/>
      <c r="C28" s="118"/>
      <c r="D28" s="118"/>
    </row>
    <row r="29" spans="2:4" ht="12">
      <c r="B29" s="4" t="s">
        <v>81</v>
      </c>
      <c r="C29" s="117">
        <v>-479.7</v>
      </c>
      <c r="D29" s="117">
        <v>-474.2</v>
      </c>
    </row>
    <row r="30" spans="1:4" ht="24">
      <c r="A30" s="25"/>
      <c r="B30" s="8" t="s">
        <v>84</v>
      </c>
      <c r="C30" s="138">
        <f>+C27+C29</f>
        <v>-3562.2999999999993</v>
      </c>
      <c r="D30" s="138">
        <f>+D27+D29</f>
        <v>-3122.7</v>
      </c>
    </row>
    <row r="31" spans="3:4" ht="12">
      <c r="C31" s="123"/>
      <c r="D31" s="123"/>
    </row>
    <row r="32" spans="2:4" ht="12">
      <c r="B32" s="4" t="s">
        <v>82</v>
      </c>
      <c r="C32" s="117">
        <v>-120.1</v>
      </c>
      <c r="D32" s="117">
        <v>-138.6</v>
      </c>
    </row>
    <row r="33" spans="1:4" ht="12">
      <c r="A33" s="25"/>
      <c r="B33" s="8" t="s">
        <v>83</v>
      </c>
      <c r="C33" s="138">
        <f>+C30+C32</f>
        <v>-3682.399999999999</v>
      </c>
      <c r="D33" s="138">
        <f>+D30+D32</f>
        <v>-3261.2999999999997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6 C15:D15 D26:D27 C21:D21 C28 D28 C17:D1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61" t="s">
        <v>51</v>
      </c>
      <c r="B3" s="62">
        <v>44742</v>
      </c>
      <c r="C3" s="63" t="s">
        <v>11</v>
      </c>
      <c r="D3" s="62">
        <v>44377</v>
      </c>
      <c r="E3" s="64" t="s">
        <v>11</v>
      </c>
      <c r="F3" s="65" t="s">
        <v>8</v>
      </c>
      <c r="G3" s="66" t="s">
        <v>9</v>
      </c>
    </row>
    <row r="4" spans="1:7" ht="12">
      <c r="A4" s="31" t="s">
        <v>12</v>
      </c>
      <c r="B4" s="93">
        <v>6139.043899200001</v>
      </c>
      <c r="C4" s="32">
        <f>B4/$B$4</f>
        <v>1</v>
      </c>
      <c r="D4" s="93">
        <v>2185.62896641</v>
      </c>
      <c r="E4" s="32">
        <f>D4/$D$4</f>
        <v>1</v>
      </c>
      <c r="F4" s="33">
        <f>B4-D4</f>
        <v>3953.414932790001</v>
      </c>
      <c r="G4" s="34">
        <f>B4/D4-1</f>
        <v>1.8088225373786448</v>
      </c>
    </row>
    <row r="5" spans="1:7" s="26" customFormat="1" ht="12">
      <c r="A5" s="35" t="s">
        <v>13</v>
      </c>
      <c r="B5" s="36">
        <v>-5772.211467219999</v>
      </c>
      <c r="C5" s="37">
        <f>B5/$B$4</f>
        <v>-0.9402459995394714</v>
      </c>
      <c r="D5" s="36">
        <v>-1892.0508489600002</v>
      </c>
      <c r="E5" s="37">
        <f>D5/$D$4</f>
        <v>-0.8656779709814078</v>
      </c>
      <c r="F5" s="38">
        <f>B5-D5</f>
        <v>-3880.1606182599985</v>
      </c>
      <c r="G5" s="39">
        <f>B5/D5-1</f>
        <v>2.050769735069646</v>
      </c>
    </row>
    <row r="6" spans="1:7" ht="12">
      <c r="A6" s="35" t="s">
        <v>3</v>
      </c>
      <c r="B6" s="36">
        <v>-71.92100518000001</v>
      </c>
      <c r="C6" s="37">
        <f>B6/$B$4</f>
        <v>-0.011715343034014185</v>
      </c>
      <c r="D6" s="36">
        <v>-64.16440028000001</v>
      </c>
      <c r="E6" s="37">
        <f>D6/$D$4</f>
        <v>-0.029357407531706126</v>
      </c>
      <c r="F6" s="38">
        <f>B6-D6</f>
        <v>-7.756604899999999</v>
      </c>
      <c r="G6" s="39">
        <f>B6/D6-1</f>
        <v>0.12088642403188987</v>
      </c>
    </row>
    <row r="7" spans="1:7" ht="12">
      <c r="A7" s="35" t="s">
        <v>5</v>
      </c>
      <c r="B7" s="40">
        <v>4.40002275</v>
      </c>
      <c r="C7" s="41">
        <f>B7/$B$4</f>
        <v>0.00071672768956309</v>
      </c>
      <c r="D7" s="40">
        <v>7.692692470000001</v>
      </c>
      <c r="E7" s="41">
        <f>D7/$D$4</f>
        <v>0.0035196698928435305</v>
      </c>
      <c r="F7" s="36">
        <f>B7-D7</f>
        <v>-3.292669720000001</v>
      </c>
      <c r="G7" s="39">
        <f>B7/D7-1</f>
        <v>-0.4280256532859945</v>
      </c>
    </row>
    <row r="8" spans="1:7" ht="12">
      <c r="A8" s="42" t="s">
        <v>14</v>
      </c>
      <c r="B8" s="43">
        <f>SUM(B4:B7)</f>
        <v>299.3114495500022</v>
      </c>
      <c r="C8" s="44">
        <f>B8/$B$4</f>
        <v>0.048755385116077514</v>
      </c>
      <c r="D8" s="43">
        <f>SUM(D4:D7)</f>
        <v>237.1064096399998</v>
      </c>
      <c r="E8" s="44">
        <f>D8/$D$4</f>
        <v>0.10848429137972966</v>
      </c>
      <c r="F8" s="45">
        <f>B8-D8</f>
        <v>62.20503991000237</v>
      </c>
      <c r="G8" s="46">
        <f>B8/D8-1</f>
        <v>0.26235073106816764</v>
      </c>
    </row>
    <row r="9" spans="1:7" s="26" customFormat="1" ht="12">
      <c r="A9" s="4"/>
      <c r="B9" s="4"/>
      <c r="C9" s="4"/>
      <c r="D9" s="4"/>
      <c r="E9" s="4"/>
      <c r="F9" s="4"/>
      <c r="G9" s="4"/>
    </row>
    <row r="10" spans="1:5" ht="12">
      <c r="A10" s="61" t="s">
        <v>7</v>
      </c>
      <c r="B10" s="62">
        <f>B3</f>
        <v>44742</v>
      </c>
      <c r="C10" s="62">
        <f>D3</f>
        <v>44377</v>
      </c>
      <c r="D10" s="62" t="str">
        <f>F3</f>
        <v>Var. Ass.</v>
      </c>
      <c r="E10" s="67" t="s">
        <v>9</v>
      </c>
    </row>
    <row r="11" spans="1:5" ht="12">
      <c r="A11" s="35" t="s">
        <v>48</v>
      </c>
      <c r="B11" s="47">
        <v>1542.7898291064212</v>
      </c>
      <c r="C11" s="47">
        <v>1628.5767772772074</v>
      </c>
      <c r="D11" s="48">
        <f>B11-C11</f>
        <v>-85.78694817078622</v>
      </c>
      <c r="E11" s="39">
        <f>B11/C11-1</f>
        <v>-0.052676023241724046</v>
      </c>
    </row>
    <row r="12" spans="1:5" ht="12">
      <c r="A12" s="35" t="s">
        <v>49</v>
      </c>
      <c r="B12" s="47">
        <v>7632.0828240060555</v>
      </c>
      <c r="C12" s="47">
        <v>8336.263991350475</v>
      </c>
      <c r="D12" s="48">
        <f>B12-C12</f>
        <v>-704.1811673444199</v>
      </c>
      <c r="E12" s="39">
        <f>B12/C12-1</f>
        <v>-0.08447203304442652</v>
      </c>
    </row>
    <row r="13" spans="1:5" ht="12">
      <c r="A13" s="49" t="s">
        <v>10</v>
      </c>
      <c r="B13" s="50">
        <v>5339</v>
      </c>
      <c r="C13" s="50">
        <v>6390</v>
      </c>
      <c r="D13" s="48">
        <f>B13-C13</f>
        <v>-1051</v>
      </c>
      <c r="E13" s="51">
        <f>B13/C13-1</f>
        <v>-0.16447574334898274</v>
      </c>
    </row>
    <row r="14" spans="1:5" ht="12">
      <c r="A14" s="52" t="s">
        <v>50</v>
      </c>
      <c r="B14" s="53">
        <v>304.26560709974973</v>
      </c>
      <c r="C14" s="53">
        <v>300.7043230544534</v>
      </c>
      <c r="D14" s="54">
        <f>B14-C14</f>
        <v>3.561284045296304</v>
      </c>
      <c r="E14" s="55">
        <f>B14/C14-1</f>
        <v>0.011843142157458741</v>
      </c>
    </row>
    <row r="15" spans="1:5" ht="12">
      <c r="A15" s="56"/>
      <c r="B15" s="50"/>
      <c r="C15" s="50"/>
      <c r="D15" s="50"/>
      <c r="E15" s="37"/>
    </row>
    <row r="16" spans="1:5" ht="12">
      <c r="A16" s="68" t="s">
        <v>38</v>
      </c>
      <c r="B16" s="62">
        <f>B10</f>
        <v>44742</v>
      </c>
      <c r="C16" s="62">
        <f>C10</f>
        <v>44377</v>
      </c>
      <c r="D16" s="62" t="str">
        <f>D10</f>
        <v>Var. Ass.</v>
      </c>
      <c r="E16" s="67" t="s">
        <v>9</v>
      </c>
    </row>
    <row r="17" spans="1:5" ht="12">
      <c r="A17" s="35" t="s">
        <v>15</v>
      </c>
      <c r="B17" s="57">
        <f>B8</f>
        <v>299.3114495500022</v>
      </c>
      <c r="C17" s="57">
        <f>D8</f>
        <v>237.1064096399998</v>
      </c>
      <c r="D17" s="36">
        <f>B17-C17</f>
        <v>62.20503991000237</v>
      </c>
      <c r="E17" s="39">
        <f>B17/C17-1</f>
        <v>0.26235073106816764</v>
      </c>
    </row>
    <row r="18" spans="1:5" ht="12">
      <c r="A18" s="35" t="s">
        <v>16</v>
      </c>
      <c r="B18" s="57">
        <v>631.2</v>
      </c>
      <c r="C18" s="57">
        <v>617.85990193</v>
      </c>
      <c r="D18" s="36">
        <f>B18-C18</f>
        <v>13.340098070000067</v>
      </c>
      <c r="E18" s="39">
        <f>B18/C18-1</f>
        <v>0.02159081375620886</v>
      </c>
    </row>
    <row r="19" spans="1:5" ht="12">
      <c r="A19" s="52" t="s">
        <v>17</v>
      </c>
      <c r="B19" s="58">
        <f>+B17/B18</f>
        <v>0.47419431170786147</v>
      </c>
      <c r="C19" s="58">
        <f>+C17/C18</f>
        <v>0.38375432504901835</v>
      </c>
      <c r="D19" s="59">
        <f>+(B19-C19)*100</f>
        <v>9.043998665884311</v>
      </c>
      <c r="E19" s="60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26"/>
    </row>
    <row r="2" ht="12">
      <c r="A2" s="26"/>
    </row>
    <row r="3" spans="1:7" ht="12">
      <c r="A3" s="79" t="s">
        <v>51</v>
      </c>
      <c r="B3" s="76">
        <f>+Gas!B3</f>
        <v>44742</v>
      </c>
      <c r="C3" s="80" t="s">
        <v>11</v>
      </c>
      <c r="D3" s="76">
        <f>+Gas!D3</f>
        <v>44377</v>
      </c>
      <c r="E3" s="80" t="s">
        <v>11</v>
      </c>
      <c r="F3" s="77" t="s">
        <v>8</v>
      </c>
      <c r="G3" s="81" t="s">
        <v>9</v>
      </c>
    </row>
    <row r="4" spans="1:7" ht="12">
      <c r="A4" s="31" t="s">
        <v>12</v>
      </c>
      <c r="B4" s="112">
        <v>1984.61051908</v>
      </c>
      <c r="C4" s="32">
        <f>B4/$B$4</f>
        <v>1</v>
      </c>
      <c r="D4" s="112">
        <v>1141.1761606900002</v>
      </c>
      <c r="E4" s="32">
        <f>+D4/D$4</f>
        <v>1</v>
      </c>
      <c r="F4" s="33">
        <f>B4-D4</f>
        <v>843.4343583899997</v>
      </c>
      <c r="G4" s="34">
        <f>B4/D4-1</f>
        <v>0.7390921642457251</v>
      </c>
    </row>
    <row r="5" spans="1:7" ht="12">
      <c r="A5" s="35" t="s">
        <v>13</v>
      </c>
      <c r="B5" s="36">
        <v>-1931.1688556600002</v>
      </c>
      <c r="C5" s="37">
        <f>B5/$B$4</f>
        <v>-0.9730719640422074</v>
      </c>
      <c r="D5" s="36">
        <v>-1032.5806476900002</v>
      </c>
      <c r="E5" s="37">
        <f>+D5/D$4</f>
        <v>-0.9048389576116461</v>
      </c>
      <c r="F5" s="38">
        <f>B5-D5</f>
        <v>-898.58820797</v>
      </c>
      <c r="G5" s="39">
        <f>B5/D5-1</f>
        <v>0.8702353757842001</v>
      </c>
    </row>
    <row r="6" spans="1:7" ht="12">
      <c r="A6" s="35" t="s">
        <v>3</v>
      </c>
      <c r="B6" s="36">
        <v>-21.42043419</v>
      </c>
      <c r="C6" s="37">
        <f>B6/$B$4</f>
        <v>-0.010793268494782448</v>
      </c>
      <c r="D6" s="36">
        <v>-23.877567810000002</v>
      </c>
      <c r="E6" s="37">
        <f>+D6/D$4</f>
        <v>-0.02092364757739303</v>
      </c>
      <c r="F6" s="38">
        <f>B6-D6</f>
        <v>2.4571336200000005</v>
      </c>
      <c r="G6" s="39">
        <f>B6/D6-1</f>
        <v>-0.10290552369286732</v>
      </c>
    </row>
    <row r="7" spans="1:7" ht="12">
      <c r="A7" s="35" t="s">
        <v>5</v>
      </c>
      <c r="B7" s="47">
        <v>8.07241155</v>
      </c>
      <c r="C7" s="41">
        <f>B7/$B$4</f>
        <v>0.004067504163860879</v>
      </c>
      <c r="D7" s="47">
        <v>5.27508703</v>
      </c>
      <c r="E7" s="41">
        <f>+D7/D$4</f>
        <v>0.004622500199102016</v>
      </c>
      <c r="F7" s="36">
        <f>B7-D7</f>
        <v>2.79732452</v>
      </c>
      <c r="G7" s="39">
        <f>B7/D7-1</f>
        <v>0.5302897381770779</v>
      </c>
    </row>
    <row r="8" spans="1:7" ht="12">
      <c r="A8" s="42" t="s">
        <v>14</v>
      </c>
      <c r="B8" s="72">
        <f>SUM(B4:B7)</f>
        <v>40.09364077999971</v>
      </c>
      <c r="C8" s="44">
        <f>B8/$B$4</f>
        <v>0.02020227162687105</v>
      </c>
      <c r="D8" s="72">
        <f>SUM(D4:D7)</f>
        <v>89.99303221999998</v>
      </c>
      <c r="E8" s="44">
        <f>+D8/D$4</f>
        <v>0.07885989501006281</v>
      </c>
      <c r="F8" s="45">
        <f>B8-D8</f>
        <v>-49.899391440000265</v>
      </c>
      <c r="G8" s="46">
        <f>B8/D8-1</f>
        <v>-0.5544806104323114</v>
      </c>
    </row>
    <row r="10" spans="1:5" ht="12">
      <c r="A10" s="79" t="s">
        <v>7</v>
      </c>
      <c r="B10" s="76">
        <f>+B3</f>
        <v>44742</v>
      </c>
      <c r="C10" s="76">
        <f>+D3</f>
        <v>44377</v>
      </c>
      <c r="D10" s="77" t="s">
        <v>8</v>
      </c>
      <c r="E10" s="78" t="s">
        <v>9</v>
      </c>
    </row>
    <row r="11" spans="1:5" ht="12">
      <c r="A11" s="35" t="s">
        <v>52</v>
      </c>
      <c r="B11" s="40">
        <v>5742.278304153454</v>
      </c>
      <c r="C11" s="40">
        <v>5462.858707995189</v>
      </c>
      <c r="D11" s="48">
        <f>B11-C11</f>
        <v>279.41959615826454</v>
      </c>
      <c r="E11" s="39">
        <f>B11/C11-1</f>
        <v>0.05114896999794616</v>
      </c>
    </row>
    <row r="12" spans="1:5" ht="12">
      <c r="A12" s="52" t="s">
        <v>53</v>
      </c>
      <c r="B12" s="111">
        <v>1286.1709975784809</v>
      </c>
      <c r="C12" s="111">
        <v>1330.3772826806558</v>
      </c>
      <c r="D12" s="73">
        <f>B12-C12</f>
        <v>-44.20628510217489</v>
      </c>
      <c r="E12" s="55">
        <f>B12/C12-1</f>
        <v>-0.03322838241277015</v>
      </c>
    </row>
    <row r="14" spans="1:5" ht="12">
      <c r="A14" s="75" t="s">
        <v>38</v>
      </c>
      <c r="B14" s="76">
        <f>+B10</f>
        <v>44742</v>
      </c>
      <c r="C14" s="76">
        <f>+D3</f>
        <v>44377</v>
      </c>
      <c r="D14" s="77" t="s">
        <v>8</v>
      </c>
      <c r="E14" s="78" t="s">
        <v>9</v>
      </c>
    </row>
    <row r="15" spans="1:5" ht="12">
      <c r="A15" s="35" t="s">
        <v>15</v>
      </c>
      <c r="B15" s="57">
        <f>B8</f>
        <v>40.09364077999971</v>
      </c>
      <c r="C15" s="57">
        <f>D8</f>
        <v>89.99303221999998</v>
      </c>
      <c r="D15" s="36">
        <f>B15-C15</f>
        <v>-49.899391440000265</v>
      </c>
      <c r="E15" s="39">
        <f>B15/C15-1</f>
        <v>-0.5544806104323114</v>
      </c>
    </row>
    <row r="16" spans="1:5" ht="12">
      <c r="A16" s="35" t="s">
        <v>16</v>
      </c>
      <c r="B16" s="57">
        <f>Gas!B18</f>
        <v>631.2</v>
      </c>
      <c r="C16" s="57">
        <f>Gas!C18</f>
        <v>617.85990193</v>
      </c>
      <c r="D16" s="36">
        <f>B16-C16</f>
        <v>13.340098070000067</v>
      </c>
      <c r="E16" s="39">
        <f>B16/C16-1</f>
        <v>0.02159081375620886</v>
      </c>
    </row>
    <row r="17" spans="1:5" ht="12">
      <c r="A17" s="52" t="s">
        <v>17</v>
      </c>
      <c r="B17" s="58">
        <f>+B15/B16</f>
        <v>0.0635197097275027</v>
      </c>
      <c r="C17" s="58">
        <f>+C15/C16</f>
        <v>0.1456528121324754</v>
      </c>
      <c r="D17" s="59">
        <f>+(B17-C17)*100</f>
        <v>-8.21331024049727</v>
      </c>
      <c r="E17" s="60"/>
    </row>
    <row r="19" ht="12">
      <c r="D19" s="74"/>
    </row>
    <row r="22" ht="12">
      <c r="C22" s="4" t="s">
        <v>78</v>
      </c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3" t="s">
        <v>51</v>
      </c>
      <c r="B3" s="84">
        <f>+'Energia elettrica'!B3</f>
        <v>44742</v>
      </c>
      <c r="C3" s="82" t="s">
        <v>11</v>
      </c>
      <c r="D3" s="84">
        <f>+'Energia elettrica'!D3</f>
        <v>44377</v>
      </c>
      <c r="E3" s="82" t="s">
        <v>11</v>
      </c>
      <c r="F3" s="85" t="s">
        <v>8</v>
      </c>
      <c r="G3" s="86" t="s">
        <v>9</v>
      </c>
    </row>
    <row r="4" spans="1:7" ht="12">
      <c r="A4" s="31" t="s">
        <v>12</v>
      </c>
      <c r="B4" s="71">
        <v>490.06936798000004</v>
      </c>
      <c r="C4" s="32">
        <f>B4/$B$4</f>
        <v>1</v>
      </c>
      <c r="D4" s="71">
        <v>446.73212451</v>
      </c>
      <c r="E4" s="32">
        <f>D4/$D$4</f>
        <v>1</v>
      </c>
      <c r="F4" s="33">
        <f>B4-D4</f>
        <v>43.33724347000003</v>
      </c>
      <c r="G4" s="34">
        <f>B4/D4-1</f>
        <v>0.09700946292486723</v>
      </c>
    </row>
    <row r="5" spans="1:7" ht="12">
      <c r="A5" s="35" t="s">
        <v>13</v>
      </c>
      <c r="B5" s="36">
        <v>-272.53318462000004</v>
      </c>
      <c r="C5" s="37">
        <f>B5/$B$4</f>
        <v>-0.5561114454946351</v>
      </c>
      <c r="D5" s="36">
        <v>-233.32230310000003</v>
      </c>
      <c r="E5" s="37">
        <f>D5/$D$4</f>
        <v>-0.5222868253674852</v>
      </c>
      <c r="F5" s="38">
        <f>B5-D5</f>
        <v>-39.210881520000015</v>
      </c>
      <c r="G5" s="39">
        <f>B5/D5-1</f>
        <v>0.16805457943381663</v>
      </c>
    </row>
    <row r="6" spans="1:7" ht="12">
      <c r="A6" s="35" t="s">
        <v>3</v>
      </c>
      <c r="B6" s="36">
        <v>-93.97340685999998</v>
      </c>
      <c r="C6" s="37">
        <f>B6/$B$4</f>
        <v>-0.19175531669597248</v>
      </c>
      <c r="D6" s="36">
        <v>-93.53203457000001</v>
      </c>
      <c r="E6" s="37">
        <f>D6/$D$4</f>
        <v>-0.2093693948528797</v>
      </c>
      <c r="F6" s="38">
        <f>B6-D6</f>
        <v>-0.44137228999997546</v>
      </c>
      <c r="G6" s="39">
        <f>B6/D6-1</f>
        <v>0.004718942467456522</v>
      </c>
    </row>
    <row r="7" spans="1:7" ht="12">
      <c r="A7" s="35" t="s">
        <v>5</v>
      </c>
      <c r="B7" s="47">
        <v>1.7529685799999999</v>
      </c>
      <c r="C7" s="41">
        <f>B7/$B$4</f>
        <v>0.003576980514463698</v>
      </c>
      <c r="D7" s="47">
        <v>2.3901615699999996</v>
      </c>
      <c r="E7" s="41">
        <f>D7/$D$4</f>
        <v>0.005350323916422304</v>
      </c>
      <c r="F7" s="48">
        <f>B7-D7</f>
        <v>-0.6371929899999997</v>
      </c>
      <c r="G7" s="39">
        <f>B7/D7-1</f>
        <v>-0.2665899234586053</v>
      </c>
    </row>
    <row r="8" spans="1:7" ht="12">
      <c r="A8" s="42" t="s">
        <v>14</v>
      </c>
      <c r="B8" s="72">
        <f>SUM(B4:B7)</f>
        <v>125.31574508000001</v>
      </c>
      <c r="C8" s="44">
        <f>B8/$B$4</f>
        <v>0.25571021832385615</v>
      </c>
      <c r="D8" s="72">
        <f>SUM(D4:D7)</f>
        <v>122.26794840999997</v>
      </c>
      <c r="E8" s="44">
        <f>D8/$D$4</f>
        <v>0.2736941036960574</v>
      </c>
      <c r="F8" s="45">
        <f>B8-D8</f>
        <v>3.0477966700000394</v>
      </c>
      <c r="G8" s="46">
        <f>B8/D8-1</f>
        <v>0.02492719236426444</v>
      </c>
    </row>
    <row r="9" spans="1:7" ht="12">
      <c r="A9" s="70"/>
      <c r="B9" s="70"/>
      <c r="C9" s="70"/>
      <c r="D9" s="70"/>
      <c r="E9" s="70"/>
      <c r="F9" s="70"/>
      <c r="G9" s="70"/>
    </row>
    <row r="10" spans="1:5" ht="12">
      <c r="A10" s="83" t="s">
        <v>7</v>
      </c>
      <c r="B10" s="84">
        <f>+B3</f>
        <v>44742</v>
      </c>
      <c r="C10" s="84">
        <f>+D3</f>
        <v>44377</v>
      </c>
      <c r="D10" s="85" t="s">
        <v>8</v>
      </c>
      <c r="E10" s="87" t="s">
        <v>9</v>
      </c>
    </row>
    <row r="11" spans="1:5" ht="14.25" customHeight="1">
      <c r="A11" s="31" t="s">
        <v>49</v>
      </c>
      <c r="B11" s="70"/>
      <c r="C11" s="70"/>
      <c r="D11" s="70"/>
      <c r="E11" s="89"/>
    </row>
    <row r="12" spans="1:5" ht="12">
      <c r="A12" s="35" t="s">
        <v>44</v>
      </c>
      <c r="B12" s="57">
        <v>139.93432413454934</v>
      </c>
      <c r="C12" s="57">
        <v>137.01818932618147</v>
      </c>
      <c r="D12" s="36">
        <f>B12-C12</f>
        <v>2.9161348083678718</v>
      </c>
      <c r="E12" s="39">
        <f>B12/C12-1</f>
        <v>0.02128282983966323</v>
      </c>
    </row>
    <row r="13" spans="1:5" ht="12">
      <c r="A13" s="35" t="s">
        <v>18</v>
      </c>
      <c r="B13" s="57">
        <v>113.98619781955801</v>
      </c>
      <c r="C13" s="57">
        <v>115.21035074217558</v>
      </c>
      <c r="D13" s="36">
        <f>B13-C13</f>
        <v>-1.224152922617563</v>
      </c>
      <c r="E13" s="39">
        <f>B13/C13-1</f>
        <v>-0.010625372761489449</v>
      </c>
    </row>
    <row r="14" spans="1:5" ht="12">
      <c r="A14" s="52" t="s">
        <v>19</v>
      </c>
      <c r="B14" s="53">
        <v>112.64842375608136</v>
      </c>
      <c r="C14" s="53">
        <v>113.6463961991616</v>
      </c>
      <c r="D14" s="73">
        <f>B14-C14</f>
        <v>-0.9979724430802435</v>
      </c>
      <c r="E14" s="55">
        <f>B14/C14-1</f>
        <v>-0.008781382221142553</v>
      </c>
    </row>
    <row r="15" spans="1:5" ht="12">
      <c r="A15" s="70"/>
      <c r="B15" s="90"/>
      <c r="C15" s="90"/>
      <c r="D15" s="36"/>
      <c r="E15" s="69"/>
    </row>
    <row r="16" spans="1:5" ht="12">
      <c r="A16" s="88" t="s">
        <v>38</v>
      </c>
      <c r="B16" s="84">
        <f>+B10</f>
        <v>44742</v>
      </c>
      <c r="C16" s="84">
        <f>+C10</f>
        <v>44377</v>
      </c>
      <c r="D16" s="85" t="s">
        <v>8</v>
      </c>
      <c r="E16" s="87" t="s">
        <v>9</v>
      </c>
    </row>
    <row r="17" spans="1:5" ht="12">
      <c r="A17" s="35" t="s">
        <v>15</v>
      </c>
      <c r="B17" s="57">
        <f>B8</f>
        <v>125.31574508000001</v>
      </c>
      <c r="C17" s="57">
        <f>D8</f>
        <v>122.26794840999997</v>
      </c>
      <c r="D17" s="36">
        <f>B17-C17</f>
        <v>3.0477966700000394</v>
      </c>
      <c r="E17" s="39">
        <f>B17/C17-1</f>
        <v>0.02492719236426444</v>
      </c>
    </row>
    <row r="18" spans="1:5" ht="12">
      <c r="A18" s="35" t="s">
        <v>16</v>
      </c>
      <c r="B18" s="57">
        <f>'Energia elettrica'!B16</f>
        <v>631.2</v>
      </c>
      <c r="C18" s="57">
        <f>'Energia elettrica'!C16</f>
        <v>617.85990193</v>
      </c>
      <c r="D18" s="36">
        <f>B18-C18</f>
        <v>13.340098070000067</v>
      </c>
      <c r="E18" s="39">
        <f>B18/C18-1</f>
        <v>0.02159081375620886</v>
      </c>
    </row>
    <row r="19" spans="1:5" ht="12">
      <c r="A19" s="52" t="s">
        <v>17</v>
      </c>
      <c r="B19" s="58">
        <f>+B17/B18</f>
        <v>0.19853571780735108</v>
      </c>
      <c r="C19" s="58">
        <f>+C17/C18</f>
        <v>0.19788943744054818</v>
      </c>
      <c r="D19" s="59">
        <f>+(B19-C19)*100</f>
        <v>0.06462803668028927</v>
      </c>
      <c r="E19" s="60"/>
    </row>
    <row r="22" ht="12">
      <c r="D22" s="7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4" t="s">
        <v>51</v>
      </c>
      <c r="B3" s="95">
        <f>+Acqua!$B$3</f>
        <v>44742</v>
      </c>
      <c r="C3" s="96" t="s">
        <v>11</v>
      </c>
      <c r="D3" s="95">
        <f>+Acqua!$D$3</f>
        <v>44377</v>
      </c>
      <c r="E3" s="96" t="s">
        <v>11</v>
      </c>
      <c r="F3" s="97" t="s">
        <v>8</v>
      </c>
      <c r="G3" s="98" t="s">
        <v>9</v>
      </c>
    </row>
    <row r="4" spans="1:7" ht="12">
      <c r="A4" s="31" t="s">
        <v>12</v>
      </c>
      <c r="B4" s="71">
        <v>758.39027612</v>
      </c>
      <c r="C4" s="32">
        <f>B4/$B$4</f>
        <v>1</v>
      </c>
      <c r="D4" s="71">
        <v>642.8572850099998</v>
      </c>
      <c r="E4" s="32">
        <f>D4/$D$4</f>
        <v>1</v>
      </c>
      <c r="F4" s="33">
        <f>B4-D4</f>
        <v>115.53299111000013</v>
      </c>
      <c r="G4" s="34">
        <f>B4/D4-1</f>
        <v>0.17971794643068084</v>
      </c>
    </row>
    <row r="5" spans="1:7" ht="12">
      <c r="A5" s="35" t="s">
        <v>13</v>
      </c>
      <c r="B5" s="36">
        <v>-513.0626915200002</v>
      </c>
      <c r="C5" s="37">
        <f>B5/$B$4</f>
        <v>-0.6765153874926771</v>
      </c>
      <c r="D5" s="36">
        <v>-401.63557001000004</v>
      </c>
      <c r="E5" s="37">
        <f>D5/$D$4</f>
        <v>-0.6247663040852878</v>
      </c>
      <c r="F5" s="38">
        <f>B5-D5</f>
        <v>-111.42712151000012</v>
      </c>
      <c r="G5" s="39">
        <f>B5/D5-1</f>
        <v>0.2774333994054008</v>
      </c>
    </row>
    <row r="6" spans="1:7" ht="12">
      <c r="A6" s="35" t="s">
        <v>3</v>
      </c>
      <c r="B6" s="36">
        <v>-110.42664601</v>
      </c>
      <c r="C6" s="37">
        <f>B6/$B$4</f>
        <v>-0.14560662166576516</v>
      </c>
      <c r="D6" s="36">
        <v>-108.68759901</v>
      </c>
      <c r="E6" s="37">
        <f>D6/$D$4</f>
        <v>-0.16906956107421156</v>
      </c>
      <c r="F6" s="38">
        <f>B6-D6</f>
        <v>-1.7390469999999993</v>
      </c>
      <c r="G6" s="39">
        <f>B6/D6-1</f>
        <v>0.0160004178566866</v>
      </c>
    </row>
    <row r="7" spans="1:7" ht="12">
      <c r="A7" s="35" t="s">
        <v>5</v>
      </c>
      <c r="B7" s="47">
        <v>15.768516060000001</v>
      </c>
      <c r="C7" s="41">
        <f>B7/$B$4</f>
        <v>0.02079208628659283</v>
      </c>
      <c r="D7" s="47">
        <v>10.045346409999999</v>
      </c>
      <c r="E7" s="41">
        <f>D7/$D$4</f>
        <v>0.01562609096021015</v>
      </c>
      <c r="F7" s="48">
        <f>B7-D7</f>
        <v>5.723169650000003</v>
      </c>
      <c r="G7" s="39">
        <f>B7/D7-1</f>
        <v>0.5697334284363422</v>
      </c>
    </row>
    <row r="8" spans="1:7" ht="12">
      <c r="A8" s="42" t="s">
        <v>14</v>
      </c>
      <c r="B8" s="72">
        <f>SUM(B4:B7)</f>
        <v>150.66945464999978</v>
      </c>
      <c r="C8" s="44">
        <f>B8/$B$4</f>
        <v>0.19867007712815055</v>
      </c>
      <c r="D8" s="72">
        <f>SUM(D4:D7)</f>
        <v>142.5794623999998</v>
      </c>
      <c r="E8" s="44">
        <f>D8/$D$4</f>
        <v>0.2217902258007109</v>
      </c>
      <c r="F8" s="45">
        <f>B8-D8</f>
        <v>8.089992249999966</v>
      </c>
      <c r="G8" s="46">
        <f>B8/D8-1</f>
        <v>0.05674023533139638</v>
      </c>
    </row>
    <row r="9" spans="1:7" ht="12">
      <c r="A9" s="70"/>
      <c r="B9" s="70"/>
      <c r="C9" s="70"/>
      <c r="D9" s="70"/>
      <c r="E9" s="70"/>
      <c r="F9" s="70"/>
      <c r="G9" s="70"/>
    </row>
    <row r="10" spans="1:7" ht="24">
      <c r="A10" s="94" t="s">
        <v>54</v>
      </c>
      <c r="B10" s="95">
        <f>+B3</f>
        <v>44742</v>
      </c>
      <c r="C10" s="99" t="s">
        <v>11</v>
      </c>
      <c r="D10" s="95">
        <f>+D3</f>
        <v>44377</v>
      </c>
      <c r="E10" s="99" t="s">
        <v>11</v>
      </c>
      <c r="F10" s="97" t="s">
        <v>8</v>
      </c>
      <c r="G10" s="100" t="s">
        <v>9</v>
      </c>
    </row>
    <row r="11" spans="1:7" ht="12">
      <c r="A11" s="35" t="s">
        <v>20</v>
      </c>
      <c r="B11" s="113">
        <v>1081.9998759999999</v>
      </c>
      <c r="C11" s="37">
        <f>B11/$D$4</f>
        <v>1.6831105460415978</v>
      </c>
      <c r="D11" s="113">
        <v>1102.3847530000003</v>
      </c>
      <c r="E11" s="41">
        <f aca="true" t="shared" si="0" ref="E11:E22">+D11/D$15</f>
        <v>0.31531997398612005</v>
      </c>
      <c r="F11" s="36">
        <f>B11-D11</f>
        <v>-20.384877000000415</v>
      </c>
      <c r="G11" s="39">
        <f>B11/D11-1</f>
        <v>-0.01849161732736737</v>
      </c>
    </row>
    <row r="12" spans="1:7" ht="12">
      <c r="A12" s="35" t="s">
        <v>21</v>
      </c>
      <c r="B12" s="113">
        <v>1353.0735049999998</v>
      </c>
      <c r="C12" s="41">
        <f aca="true" t="shared" si="1" ref="C12:C22">B12/$B$15</f>
        <v>0.36841625711764076</v>
      </c>
      <c r="D12" s="113">
        <v>1226.3965819999994</v>
      </c>
      <c r="E12" s="41">
        <f t="shared" si="0"/>
        <v>0.35079162450363305</v>
      </c>
      <c r="F12" s="36">
        <f aca="true" t="shared" si="2" ref="F12:F21">B12-D12</f>
        <v>126.67692300000044</v>
      </c>
      <c r="G12" s="39">
        <f aca="true" t="shared" si="3" ref="G12:G22">B12/D12-1</f>
        <v>0.10329197329742756</v>
      </c>
    </row>
    <row r="13" spans="1:7" ht="12">
      <c r="A13" s="91" t="s">
        <v>39</v>
      </c>
      <c r="B13" s="92">
        <f>SUM(B11:B12)</f>
        <v>2435.0733809999997</v>
      </c>
      <c r="C13" s="44">
        <f t="shared" si="1"/>
        <v>0.6630243054199918</v>
      </c>
      <c r="D13" s="92">
        <f>SUM(D11:D12)</f>
        <v>2328.7813349999997</v>
      </c>
      <c r="E13" s="44">
        <f t="shared" si="0"/>
        <v>0.6661115984897531</v>
      </c>
      <c r="F13" s="45">
        <f t="shared" si="2"/>
        <v>106.29204600000003</v>
      </c>
      <c r="G13" s="46">
        <f t="shared" si="3"/>
        <v>0.04564277650396065</v>
      </c>
    </row>
    <row r="14" spans="1:7" ht="12">
      <c r="A14" s="35" t="s">
        <v>40</v>
      </c>
      <c r="B14" s="113">
        <v>1237.602509</v>
      </c>
      <c r="C14" s="41">
        <f t="shared" si="1"/>
        <v>0.3369756945800083</v>
      </c>
      <c r="D14" s="113">
        <v>1167.3015139999998</v>
      </c>
      <c r="E14" s="41">
        <f t="shared" si="0"/>
        <v>0.3338884015102469</v>
      </c>
      <c r="F14" s="36">
        <f t="shared" si="2"/>
        <v>70.30099500000028</v>
      </c>
      <c r="G14" s="39">
        <f t="shared" si="3"/>
        <v>0.060225223866196664</v>
      </c>
    </row>
    <row r="15" spans="1:7" s="26" customFormat="1" ht="12">
      <c r="A15" s="42" t="s">
        <v>22</v>
      </c>
      <c r="B15" s="92">
        <f>SUM(B13:B14)</f>
        <v>3672.6758899999995</v>
      </c>
      <c r="C15" s="44">
        <f t="shared" si="1"/>
        <v>1</v>
      </c>
      <c r="D15" s="92">
        <f>SUM(D13:D14)</f>
        <v>3496.0828489999994</v>
      </c>
      <c r="E15" s="44">
        <f t="shared" si="0"/>
        <v>1</v>
      </c>
      <c r="F15" s="45">
        <f t="shared" si="2"/>
        <v>176.59304100000008</v>
      </c>
      <c r="G15" s="46">
        <f t="shared" si="3"/>
        <v>0.05051168654384486</v>
      </c>
    </row>
    <row r="16" spans="1:7" ht="12">
      <c r="A16" s="35" t="s">
        <v>23</v>
      </c>
      <c r="B16" s="57">
        <v>345.98172800000026</v>
      </c>
      <c r="C16" s="41">
        <f t="shared" si="1"/>
        <v>0.09420426369286844</v>
      </c>
      <c r="D16" s="57">
        <v>335.71561299999956</v>
      </c>
      <c r="E16" s="41">
        <f t="shared" si="0"/>
        <v>0.09602621776998958</v>
      </c>
      <c r="F16" s="36">
        <f t="shared" si="2"/>
        <v>10.266115000000696</v>
      </c>
      <c r="G16" s="39">
        <f t="shared" si="3"/>
        <v>0.030579796120476344</v>
      </c>
    </row>
    <row r="17" spans="1:7" ht="12">
      <c r="A17" s="35" t="s">
        <v>24</v>
      </c>
      <c r="B17" s="57">
        <v>558.5361319999998</v>
      </c>
      <c r="C17" s="41">
        <f t="shared" si="1"/>
        <v>0.1520787972390343</v>
      </c>
      <c r="D17" s="57">
        <v>596.7267740000004</v>
      </c>
      <c r="E17" s="41">
        <f t="shared" si="0"/>
        <v>0.17068439158147666</v>
      </c>
      <c r="F17" s="36">
        <f t="shared" si="2"/>
        <v>-38.190642000000594</v>
      </c>
      <c r="G17" s="39">
        <f t="shared" si="3"/>
        <v>-0.06400021528110711</v>
      </c>
    </row>
    <row r="18" spans="1:7" ht="12">
      <c r="A18" s="35" t="s">
        <v>25</v>
      </c>
      <c r="B18" s="57">
        <v>287.1375540000001</v>
      </c>
      <c r="C18" s="41">
        <f t="shared" si="1"/>
        <v>0.07818211097304317</v>
      </c>
      <c r="D18" s="57">
        <v>272.34098400000124</v>
      </c>
      <c r="E18" s="41">
        <f t="shared" si="0"/>
        <v>0.07789889306481973</v>
      </c>
      <c r="F18" s="36">
        <f t="shared" si="2"/>
        <v>14.796569999998837</v>
      </c>
      <c r="G18" s="39">
        <f t="shared" si="3"/>
        <v>0.05433104405614819</v>
      </c>
    </row>
    <row r="19" spans="1:11" ht="12">
      <c r="A19" s="35" t="s">
        <v>26</v>
      </c>
      <c r="B19" s="57">
        <v>240.38992199999998</v>
      </c>
      <c r="C19" s="41">
        <f t="shared" si="1"/>
        <v>0.06545361725344079</v>
      </c>
      <c r="D19" s="57">
        <v>253.883789</v>
      </c>
      <c r="E19" s="41">
        <f t="shared" si="0"/>
        <v>0.07261950015647356</v>
      </c>
      <c r="F19" s="36">
        <f t="shared" si="2"/>
        <v>-13.493867000000023</v>
      </c>
      <c r="G19" s="39">
        <f t="shared" si="3"/>
        <v>-0.05314977790882125</v>
      </c>
      <c r="K19" s="93"/>
    </row>
    <row r="20" spans="1:7" ht="12">
      <c r="A20" s="35" t="s">
        <v>27</v>
      </c>
      <c r="B20" s="57">
        <v>775.0067979999997</v>
      </c>
      <c r="C20" s="41">
        <f t="shared" si="1"/>
        <v>0.21101965466383688</v>
      </c>
      <c r="D20" s="57">
        <v>737.0663379999982</v>
      </c>
      <c r="E20" s="41">
        <f t="shared" si="0"/>
        <v>0.2108263361695861</v>
      </c>
      <c r="F20" s="36">
        <f t="shared" si="2"/>
        <v>37.94046000000151</v>
      </c>
      <c r="G20" s="39">
        <f t="shared" si="3"/>
        <v>0.05147495963925253</v>
      </c>
    </row>
    <row r="21" spans="1:10" ht="12">
      <c r="A21" s="35" t="s">
        <v>28</v>
      </c>
      <c r="B21" s="57">
        <v>1465.6237559999997</v>
      </c>
      <c r="C21" s="41">
        <f t="shared" si="1"/>
        <v>0.3990615561777764</v>
      </c>
      <c r="D21" s="57">
        <v>1300.3493509999996</v>
      </c>
      <c r="E21" s="41">
        <f t="shared" si="0"/>
        <v>0.37194466125765424</v>
      </c>
      <c r="F21" s="36">
        <f t="shared" si="2"/>
        <v>165.27440500000012</v>
      </c>
      <c r="G21" s="39">
        <f t="shared" si="3"/>
        <v>0.1271000019132551</v>
      </c>
      <c r="J21" s="47"/>
    </row>
    <row r="22" spans="1:10" s="26" customFormat="1" ht="12">
      <c r="A22" s="42" t="s">
        <v>29</v>
      </c>
      <c r="B22" s="92">
        <f>SUM(B16:B21)</f>
        <v>3672.6758899999995</v>
      </c>
      <c r="C22" s="44">
        <f t="shared" si="1"/>
        <v>1</v>
      </c>
      <c r="D22" s="92">
        <f>SUM(D16:D21)</f>
        <v>3496.0828489999994</v>
      </c>
      <c r="E22" s="44">
        <f t="shared" si="0"/>
        <v>1</v>
      </c>
      <c r="F22" s="45">
        <f>B22-D22</f>
        <v>176.59304100000008</v>
      </c>
      <c r="G22" s="46">
        <f t="shared" si="3"/>
        <v>0.05051168654384486</v>
      </c>
      <c r="J22" s="47"/>
    </row>
    <row r="23" ht="12">
      <c r="J23" s="47"/>
    </row>
    <row r="24" spans="1:10" ht="12">
      <c r="A24" s="101" t="s">
        <v>38</v>
      </c>
      <c r="B24" s="95">
        <f>+B10</f>
        <v>44742</v>
      </c>
      <c r="C24" s="95">
        <f>+D10</f>
        <v>44377</v>
      </c>
      <c r="D24" s="97" t="s">
        <v>8</v>
      </c>
      <c r="E24" s="100" t="s">
        <v>9</v>
      </c>
      <c r="J24" s="47"/>
    </row>
    <row r="25" spans="1:10" ht="12">
      <c r="A25" s="35" t="s">
        <v>15</v>
      </c>
      <c r="B25" s="57">
        <f>B8</f>
        <v>150.66945464999978</v>
      </c>
      <c r="C25" s="57">
        <f>D8</f>
        <v>142.5794623999998</v>
      </c>
      <c r="D25" s="36">
        <f>B25-C25</f>
        <v>8.089992249999966</v>
      </c>
      <c r="E25" s="39">
        <f>B25/C25-1</f>
        <v>0.05674023533139638</v>
      </c>
      <c r="J25" s="47"/>
    </row>
    <row r="26" spans="1:10" ht="12">
      <c r="A26" s="35" t="s">
        <v>16</v>
      </c>
      <c r="B26" s="57">
        <f>Acqua!B18</f>
        <v>631.2</v>
      </c>
      <c r="C26" s="57">
        <f>Acqua!C18</f>
        <v>617.85990193</v>
      </c>
      <c r="D26" s="36">
        <f>B26-C26</f>
        <v>13.340098070000067</v>
      </c>
      <c r="E26" s="39">
        <f>B26/C26-1</f>
        <v>0.02159081375620886</v>
      </c>
      <c r="J26" s="47"/>
    </row>
    <row r="27" spans="1:5" ht="12">
      <c r="A27" s="52" t="s">
        <v>17</v>
      </c>
      <c r="B27" s="58">
        <f>+B25/B26</f>
        <v>0.23870319177756616</v>
      </c>
      <c r="C27" s="58">
        <f>+C25/C26</f>
        <v>0.23076341732911687</v>
      </c>
      <c r="D27" s="59">
        <f>+(B27-C27)*100</f>
        <v>0.7939774448449288</v>
      </c>
      <c r="E27" s="60"/>
    </row>
    <row r="29" ht="12">
      <c r="D29" s="74"/>
    </row>
    <row r="30" ht="12">
      <c r="D30" s="7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1" ht="12"/>
    <row r="2" ht="12"/>
    <row r="3" spans="1:7" ht="12">
      <c r="A3" s="104" t="s">
        <v>51</v>
      </c>
      <c r="B3" s="105">
        <f>+Ambiente!B3</f>
        <v>44742</v>
      </c>
      <c r="C3" s="102" t="s">
        <v>11</v>
      </c>
      <c r="D3" s="105">
        <f>+Ambiente!D3</f>
        <v>44377</v>
      </c>
      <c r="E3" s="103" t="s">
        <v>11</v>
      </c>
      <c r="F3" s="106" t="s">
        <v>8</v>
      </c>
      <c r="G3" s="107" t="s">
        <v>9</v>
      </c>
    </row>
    <row r="4" spans="1:7" ht="12">
      <c r="A4" s="31" t="s">
        <v>12</v>
      </c>
      <c r="B4" s="71">
        <v>82.2084382</v>
      </c>
      <c r="C4" s="32">
        <f>+B4/B$4</f>
        <v>1</v>
      </c>
      <c r="D4" s="71">
        <v>81.72808062</v>
      </c>
      <c r="E4" s="32">
        <f>D4/$D$4</f>
        <v>1</v>
      </c>
      <c r="F4" s="33">
        <f>B4-D4</f>
        <v>0.4803575800000033</v>
      </c>
      <c r="G4" s="34">
        <f>B4/D4-1</f>
        <v>0.005877509619165666</v>
      </c>
    </row>
    <row r="5" spans="1:7" ht="12">
      <c r="A5" s="35" t="s">
        <v>13</v>
      </c>
      <c r="B5" s="36">
        <v>-56.62520139000001</v>
      </c>
      <c r="C5" s="37">
        <f>+B5/B$4</f>
        <v>-0.6888003546818385</v>
      </c>
      <c r="D5" s="36">
        <v>-52.05200045</v>
      </c>
      <c r="E5" s="37">
        <f>D5/$D$4</f>
        <v>-0.6368924860969041</v>
      </c>
      <c r="F5" s="38">
        <f>B5-D5</f>
        <v>-4.573200940000007</v>
      </c>
      <c r="G5" s="39">
        <f>B5/D5-1</f>
        <v>0.08785831284991485</v>
      </c>
    </row>
    <row r="6" spans="1:7" ht="12">
      <c r="A6" s="35" t="s">
        <v>3</v>
      </c>
      <c r="B6" s="36">
        <v>-10.9870163</v>
      </c>
      <c r="C6" s="37">
        <f>+B6/B$4</f>
        <v>-0.1336482791860167</v>
      </c>
      <c r="D6" s="36">
        <v>-11.506630190000001</v>
      </c>
      <c r="E6" s="37">
        <f>D6/$D$4</f>
        <v>-0.1407916361513593</v>
      </c>
      <c r="F6" s="38">
        <f>B6-D6</f>
        <v>0.5196138900000005</v>
      </c>
      <c r="G6" s="39">
        <f>B6/D6-1</f>
        <v>-0.04515778133302473</v>
      </c>
    </row>
    <row r="7" spans="1:7" ht="12">
      <c r="A7" s="35" t="s">
        <v>5</v>
      </c>
      <c r="B7" s="47">
        <v>1.2339905300000003</v>
      </c>
      <c r="C7" s="37">
        <f>+B7/B$4</f>
        <v>0.015010509346958986</v>
      </c>
      <c r="D7" s="47">
        <v>0.7695995299999999</v>
      </c>
      <c r="E7" s="37">
        <f>D7/$D$4</f>
        <v>0.009416586369846403</v>
      </c>
      <c r="F7" s="48">
        <f>B7-D7</f>
        <v>0.46439100000000033</v>
      </c>
      <c r="G7" s="39">
        <f>B7/D7-1</f>
        <v>0.6034190275557996</v>
      </c>
    </row>
    <row r="8" spans="1:7" ht="12">
      <c r="A8" s="42" t="s">
        <v>14</v>
      </c>
      <c r="B8" s="72">
        <f>SUM(B4:B7)</f>
        <v>15.830211039999995</v>
      </c>
      <c r="C8" s="44">
        <f>+B8/B$4</f>
        <v>0.19256187547910372</v>
      </c>
      <c r="D8" s="72">
        <f>SUM(D4:D7)</f>
        <v>18.939049509999997</v>
      </c>
      <c r="E8" s="44">
        <f>D8/$D$4</f>
        <v>0.23173246412158305</v>
      </c>
      <c r="F8" s="45">
        <f>B8-D8</f>
        <v>-3.108838470000002</v>
      </c>
      <c r="G8" s="46">
        <f>B8/D8-1</f>
        <v>-0.1641496564206406</v>
      </c>
    </row>
    <row r="9" spans="1:7" ht="12">
      <c r="A9" s="70"/>
      <c r="B9" s="70"/>
      <c r="C9" s="70"/>
      <c r="D9" s="70"/>
      <c r="E9" s="70"/>
      <c r="F9" s="70"/>
      <c r="G9" s="70"/>
    </row>
    <row r="10" spans="1:5" ht="12">
      <c r="A10" s="104" t="s">
        <v>7</v>
      </c>
      <c r="B10" s="105">
        <f>+B3</f>
        <v>44742</v>
      </c>
      <c r="C10" s="105">
        <f>+D3</f>
        <v>44377</v>
      </c>
      <c r="D10" s="106" t="s">
        <v>8</v>
      </c>
      <c r="E10" s="108" t="s">
        <v>9</v>
      </c>
    </row>
    <row r="11" spans="1:5" ht="12">
      <c r="A11" s="31" t="s">
        <v>30</v>
      </c>
      <c r="D11" s="36"/>
      <c r="E11" s="89"/>
    </row>
    <row r="12" spans="1:5" ht="12">
      <c r="A12" s="35" t="s">
        <v>55</v>
      </c>
      <c r="B12" s="57">
        <v>585.846</v>
      </c>
      <c r="C12" s="57">
        <v>560.792</v>
      </c>
      <c r="D12" s="36">
        <f>B12-C12</f>
        <v>25.053999999999974</v>
      </c>
      <c r="E12" s="39">
        <f>B12/C12-1</f>
        <v>0.04467610094295216</v>
      </c>
    </row>
    <row r="13" spans="1:5" ht="12">
      <c r="A13" s="52" t="s">
        <v>31</v>
      </c>
      <c r="B13" s="27">
        <v>195</v>
      </c>
      <c r="C13" s="27">
        <v>180</v>
      </c>
      <c r="D13" s="73">
        <f>B13-C13</f>
        <v>15</v>
      </c>
      <c r="E13" s="55">
        <f>B13/C13-1</f>
        <v>0.08333333333333326</v>
      </c>
    </row>
    <row r="15" spans="1:5" ht="12">
      <c r="A15" s="109" t="s">
        <v>38</v>
      </c>
      <c r="B15" s="105">
        <f>+B3</f>
        <v>44742</v>
      </c>
      <c r="C15" s="105">
        <f>+C10</f>
        <v>44377</v>
      </c>
      <c r="D15" s="106" t="s">
        <v>8</v>
      </c>
      <c r="E15" s="108" t="s">
        <v>9</v>
      </c>
    </row>
    <row r="16" spans="1:5" ht="12">
      <c r="A16" s="35" t="s">
        <v>15</v>
      </c>
      <c r="B16" s="57">
        <f>B8</f>
        <v>15.830211039999995</v>
      </c>
      <c r="C16" s="57">
        <f>D8</f>
        <v>18.939049509999997</v>
      </c>
      <c r="D16" s="36">
        <f>B16-C16</f>
        <v>-3.108838470000002</v>
      </c>
      <c r="E16" s="39">
        <f>B16/C16-1</f>
        <v>-0.1641496564206406</v>
      </c>
    </row>
    <row r="17" spans="1:5" ht="12">
      <c r="A17" s="35" t="s">
        <v>16</v>
      </c>
      <c r="B17" s="57">
        <f>Ambiente!B26</f>
        <v>631.2</v>
      </c>
      <c r="C17" s="57">
        <f>Ambiente!C26</f>
        <v>617.85990193</v>
      </c>
      <c r="D17" s="36">
        <f>B17-C17</f>
        <v>13.340098070000067</v>
      </c>
      <c r="E17" s="39">
        <f>B17/C17-1</f>
        <v>0.02159081375620886</v>
      </c>
    </row>
    <row r="18" spans="1:5" ht="12">
      <c r="A18" s="52" t="s">
        <v>17</v>
      </c>
      <c r="B18" s="58">
        <f>+B16/B17</f>
        <v>0.025079548542458797</v>
      </c>
      <c r="C18" s="58">
        <f>+C16/C17</f>
        <v>0.030652660013767465</v>
      </c>
      <c r="D18" s="59">
        <f>+(B18-C18)*100</f>
        <v>-0.5573111471308668</v>
      </c>
      <c r="E18" s="60"/>
    </row>
    <row r="20" ht="12">
      <c r="C20" s="74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2"/>
  <ignoredErrors>
    <ignoredError sqref="C8" formula="1"/>
    <ignoredError sqref="B8 D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2022-07-21T15:16:31Z</dcterms:modified>
  <cp:category/>
  <cp:version/>
  <cp:contentType/>
  <cp:contentStatus/>
</cp:coreProperties>
</file>